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970" windowHeight="6135" activeTab="1"/>
  </bookViews>
  <sheets>
    <sheet name="Datos" sheetId="4" r:id="rId1"/>
    <sheet name="Planos" sheetId="1" r:id="rId2"/>
  </sheets>
  <calcPr calcId="152511"/>
</workbook>
</file>

<file path=xl/calcChain.xml><?xml version="1.0" encoding="utf-8"?>
<calcChain xmlns="http://schemas.openxmlformats.org/spreadsheetml/2006/main">
  <c r="E25" i="1" l="1"/>
  <c r="E20" i="1" l="1"/>
  <c r="E19" i="1"/>
  <c r="C9" i="1"/>
  <c r="D18" i="1" s="1"/>
  <c r="E9" i="1"/>
  <c r="A14" i="1"/>
  <c r="A32" i="1" s="1"/>
  <c r="D19" i="4"/>
  <c r="A15" i="1" s="1"/>
  <c r="B37" i="1" l="1"/>
  <c r="B35" i="1"/>
  <c r="D35" i="1" s="1"/>
  <c r="A33" i="1"/>
  <c r="B20" i="1"/>
  <c r="D20" i="1" s="1"/>
  <c r="C20" i="1" s="1"/>
  <c r="D37" i="1" l="1"/>
  <c r="C37" i="1" s="1"/>
  <c r="B19" i="1"/>
  <c r="D19" i="1" s="1"/>
  <c r="B36" i="1"/>
  <c r="D36" i="1" l="1"/>
  <c r="D38" i="1" s="1"/>
  <c r="E40" i="1" s="1"/>
  <c r="E24" i="4" s="1"/>
  <c r="C35" i="1"/>
  <c r="B21" i="1"/>
  <c r="C19" i="1"/>
  <c r="B38" i="1"/>
  <c r="C36" i="1" l="1"/>
  <c r="C38" i="1" s="1"/>
  <c r="E39" i="1" s="1"/>
  <c r="D24" i="4" s="1"/>
  <c r="C21" i="1"/>
  <c r="E27" i="1" s="1"/>
  <c r="D21" i="1"/>
  <c r="D23" i="4" l="1"/>
  <c r="E28" i="1"/>
  <c r="E23" i="4" s="1"/>
</calcChain>
</file>

<file path=xl/comments1.xml><?xml version="1.0" encoding="utf-8"?>
<comments xmlns="http://schemas.openxmlformats.org/spreadsheetml/2006/main">
  <authors>
    <author>FISCALIA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FISCALIA:</t>
        </r>
        <r>
          <rPr>
            <sz val="9"/>
            <color indexed="81"/>
            <rFont val="Tahoma"/>
            <family val="2"/>
          </rPr>
          <t xml:space="preserve">
El valor en dolares está actualizado
</t>
        </r>
      </text>
    </comment>
  </commentList>
</comments>
</file>

<file path=xl/sharedStrings.xml><?xml version="1.0" encoding="utf-8"?>
<sst xmlns="http://schemas.openxmlformats.org/spreadsheetml/2006/main" count="74" uniqueCount="52">
  <si>
    <t>Tipo de cambio</t>
  </si>
  <si>
    <t>Colones</t>
  </si>
  <si>
    <t>Dolares</t>
  </si>
  <si>
    <t>Monto del Proyecto</t>
  </si>
  <si>
    <t>Fecha</t>
  </si>
  <si>
    <t>Primer tracto hasta $10 000</t>
  </si>
  <si>
    <t>Segundo tracto de $10 000 a $50 000</t>
  </si>
  <si>
    <t>Total</t>
  </si>
  <si>
    <t>Total a pagar</t>
  </si>
  <si>
    <t>Dólares</t>
  </si>
  <si>
    <t>Primer tracto hasta $50 000</t>
  </si>
  <si>
    <t>Tipo de Cambio</t>
  </si>
  <si>
    <t>Monto de la Obra</t>
  </si>
  <si>
    <t xml:space="preserve">Pago de Refrendo </t>
  </si>
  <si>
    <t>Honorarios Profesionales</t>
  </si>
  <si>
    <t>Porcentaje</t>
  </si>
  <si>
    <t>Fijo</t>
  </si>
  <si>
    <t>Total a pagar por refrendo</t>
  </si>
  <si>
    <t xml:space="preserve">Dolares </t>
  </si>
  <si>
    <t>Pago a profesional</t>
  </si>
  <si>
    <t>Segundo tracto de más de $50 000 a $ 1 000 000</t>
  </si>
  <si>
    <t>Tercer tracto más de            $50 0000</t>
  </si>
  <si>
    <t>Tercer tracto más de               $ 1 000 0000</t>
  </si>
  <si>
    <t>Basta con modificar los datos de valor en dolares y tipo de cambio para estimar los costos</t>
  </si>
  <si>
    <t>PCAP-CIQPA-01</t>
  </si>
  <si>
    <t xml:space="preserve">Formulario  Cálculo Aval del Proyecto   </t>
  </si>
  <si>
    <t>Página web: www.ciqpacr.org</t>
  </si>
  <si>
    <t>Teléfono: (506) 2222-56-11</t>
  </si>
  <si>
    <t xml:space="preserve">Aprobado por: </t>
  </si>
  <si>
    <t>Junta Directiva</t>
  </si>
  <si>
    <t xml:space="preserve">Fecha de aprobación:  </t>
  </si>
  <si>
    <t>15 de Marzo de 2017</t>
  </si>
  <si>
    <t>Proforma:</t>
  </si>
  <si>
    <t>Profesional Responzable:</t>
  </si>
  <si>
    <t>N.I:</t>
  </si>
  <si>
    <t>Monto del proyecto según inversión en equipo e instrumentación</t>
  </si>
  <si>
    <t>Descripción</t>
  </si>
  <si>
    <t xml:space="preserve"> Artículo 219, Reglamento 35695-MINAET: ley 8412 Título I</t>
  </si>
  <si>
    <t>Montos según reglamento de tarifas, costos y honorarios. J.D extraordinaria 01-2015</t>
  </si>
  <si>
    <t>Refrendo de planos según:</t>
  </si>
  <si>
    <t>Categoría</t>
  </si>
  <si>
    <r>
      <t xml:space="preserve">Monto </t>
    </r>
    <r>
      <rPr>
        <sz val="11"/>
        <color theme="1"/>
        <rFont val="Calibri"/>
        <family val="2"/>
      </rPr>
      <t>¢</t>
    </r>
  </si>
  <si>
    <t>Cantidad</t>
  </si>
  <si>
    <t>Parte 1</t>
  </si>
  <si>
    <t>Versión: 2</t>
  </si>
  <si>
    <t>Actualización  del  precio del dólar según Banco Central de Costa Rica</t>
  </si>
  <si>
    <t>http://www.bccr.fi.cr/.</t>
  </si>
  <si>
    <t>Versión: 02</t>
  </si>
  <si>
    <t>Parte 2</t>
  </si>
  <si>
    <t>Refrendo palno físico</t>
  </si>
  <si>
    <t xml:space="preserve">Cobro  honorarios profesionales, planos importados no incluye diseño </t>
  </si>
  <si>
    <t>Página web: www.ciqpacr.org.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</si>
</sst>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₡&quot;* #,##0.00_);_(&quot;₡&quot;* \(#,##0.00\);_(&quot;₡&quot;* &quot;-&quot;??_);_(@_)"/>
    <numFmt numFmtId="165" formatCode="_([$$-409]* #,##0_);_([$$-409]* \(#,##0\);_([$$-409]* &quot;-&quot;??_);_(@_)"/>
    <numFmt numFmtId="166" formatCode="_(&quot;₡&quot;* #,##0_);_(&quot;₡&quot;* \(#,##0\);_(&quot;₡&quot;* &quot;-&quot;??_);_(@_)"/>
    <numFmt numFmtId="167" formatCode="&quot;₡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7"/>
      <color theme="1"/>
      <name val="Verdana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/>
    <xf numFmtId="0" fontId="0" fillId="33" borderId="0" xfId="0" applyFill="1"/>
    <xf numFmtId="0" fontId="20" fillId="0" borderId="16" xfId="0" applyFont="1" applyBorder="1"/>
    <xf numFmtId="0" fontId="0" fillId="33" borderId="0" xfId="0" applyFill="1" applyBorder="1"/>
    <xf numFmtId="0" fontId="21" fillId="0" borderId="0" xfId="0" applyFont="1" applyBorder="1" applyAlignment="1">
      <alignment horizontal="center" vertical="center"/>
    </xf>
    <xf numFmtId="0" fontId="0" fillId="33" borderId="19" xfId="0" applyFill="1" applyBorder="1"/>
    <xf numFmtId="0" fontId="21" fillId="0" borderId="16" xfId="0" applyFont="1" applyBorder="1" applyAlignment="1">
      <alignment horizontal="center" vertical="center"/>
    </xf>
    <xf numFmtId="0" fontId="22" fillId="33" borderId="21" xfId="0" applyFont="1" applyFill="1" applyBorder="1"/>
    <xf numFmtId="0" fontId="22" fillId="33" borderId="23" xfId="0" applyFont="1" applyFill="1" applyBorder="1"/>
    <xf numFmtId="0" fontId="0" fillId="33" borderId="25" xfId="0" applyFill="1" applyBorder="1"/>
    <xf numFmtId="0" fontId="22" fillId="33" borderId="0" xfId="0" applyFont="1" applyFill="1" applyBorder="1"/>
    <xf numFmtId="0" fontId="22" fillId="0" borderId="26" xfId="0" applyFont="1" applyBorder="1"/>
    <xf numFmtId="0" fontId="23" fillId="0" borderId="10" xfId="0" applyFont="1" applyBorder="1"/>
    <xf numFmtId="0" fontId="23" fillId="33" borderId="11" xfId="0" applyFont="1" applyFill="1" applyBorder="1"/>
    <xf numFmtId="0" fontId="23" fillId="33" borderId="12" xfId="0" applyFont="1" applyFill="1" applyBorder="1"/>
    <xf numFmtId="0" fontId="23" fillId="33" borderId="13" xfId="0" applyFont="1" applyFill="1" applyBorder="1"/>
    <xf numFmtId="0" fontId="23" fillId="33" borderId="14" xfId="0" applyFont="1" applyFill="1" applyBorder="1"/>
    <xf numFmtId="0" fontId="23" fillId="33" borderId="16" xfId="0" applyFont="1" applyFill="1" applyBorder="1"/>
    <xf numFmtId="0" fontId="23" fillId="33" borderId="17" xfId="0" applyFont="1" applyFill="1" applyBorder="1"/>
    <xf numFmtId="0" fontId="23" fillId="33" borderId="18" xfId="0" applyFont="1" applyFill="1" applyBorder="1"/>
    <xf numFmtId="0" fontId="23" fillId="33" borderId="0" xfId="0" applyFont="1" applyFill="1" applyBorder="1"/>
    <xf numFmtId="0" fontId="23" fillId="33" borderId="19" xfId="0" applyFont="1" applyFill="1" applyBorder="1"/>
    <xf numFmtId="0" fontId="23" fillId="33" borderId="20" xfId="0" applyFont="1" applyFill="1" applyBorder="1"/>
    <xf numFmtId="0" fontId="23" fillId="33" borderId="15" xfId="0" applyFont="1" applyFill="1" applyBorder="1"/>
    <xf numFmtId="0" fontId="23" fillId="33" borderId="21" xfId="0" applyFont="1" applyFill="1" applyBorder="1" applyAlignment="1">
      <alignment horizontal="center"/>
    </xf>
    <xf numFmtId="0" fontId="23" fillId="33" borderId="22" xfId="0" applyFont="1" applyFill="1" applyBorder="1"/>
    <xf numFmtId="0" fontId="23" fillId="33" borderId="23" xfId="0" applyFont="1" applyFill="1" applyBorder="1"/>
    <xf numFmtId="0" fontId="23" fillId="33" borderId="24" xfId="0" applyFont="1" applyFill="1" applyBorder="1"/>
    <xf numFmtId="0" fontId="23" fillId="33" borderId="25" xfId="0" applyFont="1" applyFill="1" applyBorder="1"/>
    <xf numFmtId="0" fontId="23" fillId="33" borderId="0" xfId="0" applyFont="1" applyFill="1"/>
    <xf numFmtId="14" fontId="23" fillId="33" borderId="0" xfId="0" applyNumberFormat="1" applyFont="1" applyFill="1"/>
    <xf numFmtId="165" fontId="23" fillId="33" borderId="0" xfId="0" applyNumberFormat="1" applyFont="1" applyFill="1" applyAlignment="1">
      <alignment horizontal="left"/>
    </xf>
    <xf numFmtId="165" fontId="23" fillId="33" borderId="0" xfId="1" applyNumberFormat="1" applyFont="1" applyFill="1" applyAlignment="1">
      <alignment horizontal="left"/>
    </xf>
    <xf numFmtId="164" fontId="23" fillId="33" borderId="0" xfId="1" applyFont="1" applyFill="1" applyAlignment="1">
      <alignment horizontal="left"/>
    </xf>
    <xf numFmtId="0" fontId="23" fillId="33" borderId="0" xfId="0" applyFont="1" applyFill="1" applyAlignment="1"/>
    <xf numFmtId="0" fontId="23" fillId="35" borderId="0" xfId="0" applyFont="1" applyFill="1" applyAlignment="1">
      <alignment wrapText="1"/>
    </xf>
    <xf numFmtId="165" fontId="23" fillId="35" borderId="0" xfId="0" applyNumberFormat="1" applyFont="1" applyFill="1" applyAlignment="1">
      <alignment horizontal="left"/>
    </xf>
    <xf numFmtId="166" fontId="23" fillId="35" borderId="0" xfId="1" applyNumberFormat="1" applyFont="1" applyFill="1"/>
    <xf numFmtId="165" fontId="23" fillId="35" borderId="0" xfId="0" applyNumberFormat="1" applyFont="1" applyFill="1"/>
    <xf numFmtId="9" fontId="23" fillId="35" borderId="0" xfId="2" applyFont="1" applyFill="1" applyAlignment="1">
      <alignment horizontal="center"/>
    </xf>
    <xf numFmtId="0" fontId="23" fillId="34" borderId="0" xfId="0" applyFont="1" applyFill="1" applyAlignment="1">
      <alignment wrapText="1"/>
    </xf>
    <xf numFmtId="165" fontId="23" fillId="34" borderId="0" xfId="0" applyNumberFormat="1" applyFont="1" applyFill="1" applyAlignment="1">
      <alignment horizontal="left"/>
    </xf>
    <xf numFmtId="166" fontId="23" fillId="34" borderId="0" xfId="1" applyNumberFormat="1" applyFont="1" applyFill="1"/>
    <xf numFmtId="165" fontId="23" fillId="34" borderId="0" xfId="0" applyNumberFormat="1" applyFont="1" applyFill="1"/>
    <xf numFmtId="10" fontId="23" fillId="34" borderId="0" xfId="2" applyNumberFormat="1" applyFont="1" applyFill="1" applyAlignment="1">
      <alignment horizontal="center"/>
    </xf>
    <xf numFmtId="10" fontId="23" fillId="35" borderId="0" xfId="2" applyNumberFormat="1" applyFont="1" applyFill="1" applyAlignment="1">
      <alignment horizontal="center"/>
    </xf>
    <xf numFmtId="0" fontId="23" fillId="33" borderId="27" xfId="0" applyFont="1" applyFill="1" applyBorder="1"/>
    <xf numFmtId="0" fontId="23" fillId="33" borderId="10" xfId="0" applyFont="1" applyFill="1" applyBorder="1"/>
    <xf numFmtId="0" fontId="23" fillId="33" borderId="30" xfId="0" applyFont="1" applyFill="1" applyBorder="1"/>
    <xf numFmtId="0" fontId="23" fillId="33" borderId="31" xfId="0" applyFont="1" applyFill="1" applyBorder="1"/>
    <xf numFmtId="0" fontId="23" fillId="33" borderId="32" xfId="0" applyFont="1" applyFill="1" applyBorder="1"/>
    <xf numFmtId="0" fontId="23" fillId="33" borderId="33" xfId="0" applyFont="1" applyFill="1" applyBorder="1"/>
    <xf numFmtId="0" fontId="24" fillId="33" borderId="0" xfId="0" applyFont="1" applyFill="1"/>
    <xf numFmtId="0" fontId="24" fillId="33" borderId="0" xfId="0" applyFont="1" applyFill="1" applyBorder="1"/>
    <xf numFmtId="165" fontId="23" fillId="36" borderId="0" xfId="0" applyNumberFormat="1" applyFont="1" applyFill="1"/>
    <xf numFmtId="165" fontId="23" fillId="37" borderId="0" xfId="0" applyNumberFormat="1" applyFont="1" applyFill="1"/>
    <xf numFmtId="0" fontId="23" fillId="37" borderId="14" xfId="0" applyFont="1" applyFill="1" applyBorder="1"/>
    <xf numFmtId="0" fontId="23" fillId="37" borderId="0" xfId="0" applyFont="1" applyFill="1" applyBorder="1"/>
    <xf numFmtId="14" fontId="23" fillId="37" borderId="0" xfId="0" applyNumberFormat="1" applyFont="1" applyFill="1" applyBorder="1"/>
    <xf numFmtId="165" fontId="23" fillId="37" borderId="0" xfId="0" applyNumberFormat="1" applyFont="1" applyFill="1" applyBorder="1"/>
    <xf numFmtId="0" fontId="0" fillId="33" borderId="27" xfId="0" applyFill="1" applyBorder="1"/>
    <xf numFmtId="0" fontId="25" fillId="33" borderId="27" xfId="0" applyFont="1" applyFill="1" applyBorder="1"/>
    <xf numFmtId="0" fontId="25" fillId="33" borderId="0" xfId="0" applyFont="1" applyFill="1" applyBorder="1"/>
    <xf numFmtId="0" fontId="25" fillId="33" borderId="24" xfId="0" applyFont="1" applyFill="1" applyBorder="1"/>
    <xf numFmtId="0" fontId="24" fillId="33" borderId="27" xfId="0" applyFont="1" applyFill="1" applyBorder="1"/>
    <xf numFmtId="0" fontId="23" fillId="37" borderId="10" xfId="0" applyFont="1" applyFill="1" applyBorder="1"/>
    <xf numFmtId="0" fontId="23" fillId="37" borderId="12" xfId="0" applyFont="1" applyFill="1" applyBorder="1"/>
    <xf numFmtId="0" fontId="23" fillId="37" borderId="13" xfId="0" applyFont="1" applyFill="1" applyBorder="1"/>
    <xf numFmtId="0" fontId="23" fillId="37" borderId="19" xfId="0" applyFont="1" applyFill="1" applyBorder="1"/>
    <xf numFmtId="0" fontId="23" fillId="37" borderId="22" xfId="0" applyFont="1" applyFill="1" applyBorder="1"/>
    <xf numFmtId="165" fontId="23" fillId="37" borderId="24" xfId="1" applyNumberFormat="1" applyFont="1" applyFill="1" applyBorder="1"/>
    <xf numFmtId="0" fontId="23" fillId="37" borderId="25" xfId="0" applyFont="1" applyFill="1" applyBorder="1"/>
    <xf numFmtId="0" fontId="23" fillId="37" borderId="0" xfId="0" applyFont="1" applyFill="1" applyBorder="1" applyAlignment="1">
      <alignment horizontal="center"/>
    </xf>
    <xf numFmtId="0" fontId="26" fillId="33" borderId="28" xfId="0" applyFont="1" applyFill="1" applyBorder="1"/>
    <xf numFmtId="0" fontId="23" fillId="35" borderId="34" xfId="0" applyFont="1" applyFill="1" applyBorder="1" applyAlignment="1">
      <alignment horizontal="center" wrapText="1"/>
    </xf>
    <xf numFmtId="0" fontId="23" fillId="37" borderId="27" xfId="0" applyFont="1" applyFill="1" applyBorder="1"/>
    <xf numFmtId="166" fontId="23" fillId="37" borderId="0" xfId="1" applyNumberFormat="1" applyFont="1" applyFill="1" applyBorder="1"/>
    <xf numFmtId="166" fontId="23" fillId="37" borderId="19" xfId="0" applyNumberFormat="1" applyFont="1" applyFill="1" applyBorder="1"/>
    <xf numFmtId="0" fontId="23" fillId="37" borderId="28" xfId="0" applyFont="1" applyFill="1" applyBorder="1"/>
    <xf numFmtId="166" fontId="23" fillId="37" borderId="24" xfId="1" applyNumberFormat="1" applyFont="1" applyFill="1" applyBorder="1"/>
    <xf numFmtId="166" fontId="23" fillId="37" borderId="25" xfId="0" applyNumberFormat="1" applyFont="1" applyFill="1" applyBorder="1"/>
    <xf numFmtId="0" fontId="23" fillId="37" borderId="24" xfId="0" applyFont="1" applyFill="1" applyBorder="1"/>
    <xf numFmtId="0" fontId="23" fillId="35" borderId="29" xfId="0" applyFont="1" applyFill="1" applyBorder="1" applyAlignment="1">
      <alignment horizontal="center" wrapText="1"/>
    </xf>
    <xf numFmtId="0" fontId="23" fillId="35" borderId="35" xfId="0" applyFont="1" applyFill="1" applyBorder="1" applyAlignment="1">
      <alignment horizontal="center" wrapText="1"/>
    </xf>
    <xf numFmtId="0" fontId="23" fillId="35" borderId="37" xfId="0" applyFont="1" applyFill="1" applyBorder="1" applyAlignment="1">
      <alignment horizontal="center" wrapText="1"/>
    </xf>
    <xf numFmtId="0" fontId="23" fillId="35" borderId="38" xfId="0" applyFont="1" applyFill="1" applyBorder="1" applyAlignment="1">
      <alignment horizontal="center" wrapText="1"/>
    </xf>
    <xf numFmtId="0" fontId="22" fillId="33" borderId="22" xfId="0" applyFont="1" applyFill="1" applyBorder="1"/>
    <xf numFmtId="166" fontId="23" fillId="37" borderId="0" xfId="1" applyNumberFormat="1" applyFont="1" applyFill="1"/>
    <xf numFmtId="0" fontId="16" fillId="33" borderId="0" xfId="0" applyFont="1" applyFill="1"/>
    <xf numFmtId="0" fontId="23" fillId="33" borderId="23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 horizontal="right"/>
    </xf>
    <xf numFmtId="0" fontId="28" fillId="35" borderId="36" xfId="44" applyFill="1" applyBorder="1" applyAlignment="1">
      <alignment horizontal="center" wrapText="1"/>
    </xf>
    <xf numFmtId="166" fontId="23" fillId="36" borderId="0" xfId="1" applyNumberFormat="1" applyFont="1" applyFill="1"/>
    <xf numFmtId="0" fontId="25" fillId="33" borderId="15" xfId="0" applyFont="1" applyFill="1" applyBorder="1"/>
    <xf numFmtId="0" fontId="29" fillId="33" borderId="39" xfId="0" applyFont="1" applyFill="1" applyBorder="1"/>
    <xf numFmtId="0" fontId="29" fillId="33" borderId="40" xfId="0" applyFont="1" applyFill="1" applyBorder="1"/>
    <xf numFmtId="0" fontId="29" fillId="33" borderId="41" xfId="0" applyFont="1" applyFill="1" applyBorder="1"/>
    <xf numFmtId="167" fontId="23" fillId="34" borderId="0" xfId="0" applyNumberFormat="1" applyFont="1" applyFill="1" applyAlignment="1">
      <alignment horizontal="left"/>
    </xf>
    <xf numFmtId="1" fontId="23" fillId="34" borderId="0" xfId="1" applyNumberFormat="1" applyFont="1" applyFill="1" applyAlignment="1">
      <alignment horizontal="center"/>
    </xf>
    <xf numFmtId="165" fontId="24" fillId="34" borderId="0" xfId="0" applyNumberFormat="1" applyFont="1" applyFill="1" applyAlignment="1">
      <alignment horizontal="left"/>
    </xf>
    <xf numFmtId="0" fontId="24" fillId="34" borderId="0" xfId="0" applyFont="1" applyFill="1" applyAlignment="1">
      <alignment wrapText="1"/>
    </xf>
    <xf numFmtId="0" fontId="29" fillId="33" borderId="15" xfId="0" applyFont="1" applyFill="1" applyBorder="1" applyAlignment="1">
      <alignment horizontal="center"/>
    </xf>
    <xf numFmtId="0" fontId="24" fillId="36" borderId="34" xfId="0" applyFont="1" applyFill="1" applyBorder="1" applyAlignment="1">
      <alignment horizontal="center" wrapText="1"/>
    </xf>
    <xf numFmtId="0" fontId="23" fillId="33" borderId="0" xfId="0" applyFont="1" applyFill="1" applyAlignment="1">
      <alignment horizontal="center"/>
    </xf>
  </cellXfs>
  <cellStyles count="45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44" builtinId="8"/>
    <cellStyle name="Incorrecto" xfId="9" builtinId="27" customBuiltin="1"/>
    <cellStyle name="Moneda" xfId="1" builtinId="4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</xdr:row>
      <xdr:rowOff>19050</xdr:rowOff>
    </xdr:from>
    <xdr:to>
      <xdr:col>2</xdr:col>
      <xdr:colOff>1276350</xdr:colOff>
      <xdr:row>4</xdr:row>
      <xdr:rowOff>180975</xdr:rowOff>
    </xdr:to>
    <xdr:pic>
      <xdr:nvPicPr>
        <xdr:cNvPr id="3" name="Imagen 1" descr="Descripción: C:\Users\Recepcion\Documents\LOGO CIQP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09575"/>
          <a:ext cx="10382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123825</xdr:rowOff>
    </xdr:from>
    <xdr:to>
      <xdr:col>0</xdr:col>
      <xdr:colOff>1428750</xdr:colOff>
      <xdr:row>4</xdr:row>
      <xdr:rowOff>95250</xdr:rowOff>
    </xdr:to>
    <xdr:pic>
      <xdr:nvPicPr>
        <xdr:cNvPr id="3" name="Imagen 1" descr="Descripción: C:\Users\Recepcion\Documents\LOGO CIQP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12573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733425</xdr:colOff>
      <xdr:row>13</xdr:row>
      <xdr:rowOff>47625</xdr:rowOff>
    </xdr:from>
    <xdr:to>
      <xdr:col>1</xdr:col>
      <xdr:colOff>1228725</xdr:colOff>
      <xdr:row>13</xdr:row>
      <xdr:rowOff>152400</xdr:rowOff>
    </xdr:to>
    <xdr:sp macro="" textlink="">
      <xdr:nvSpPr>
        <xdr:cNvPr id="2" name="1 Flecha izquierda"/>
        <xdr:cNvSpPr/>
      </xdr:nvSpPr>
      <xdr:spPr>
        <a:xfrm>
          <a:off x="3533775" y="2181225"/>
          <a:ext cx="495300" cy="104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cr.fi.c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8"/>
  <sheetViews>
    <sheetView topLeftCell="A4" workbookViewId="0">
      <selection activeCell="J10" sqref="J10"/>
    </sheetView>
  </sheetViews>
  <sheetFormatPr baseColWidth="10" defaultRowHeight="15" x14ac:dyDescent="0.25"/>
  <cols>
    <col min="1" max="2" width="11.42578125" style="1"/>
    <col min="3" max="3" width="21.5703125" style="1" customWidth="1"/>
    <col min="4" max="4" width="22" style="1" customWidth="1"/>
    <col min="5" max="5" width="16.28515625" style="1" bestFit="1" customWidth="1"/>
    <col min="6" max="6" width="11.42578125" style="1"/>
    <col min="7" max="7" width="12.140625" style="1" customWidth="1"/>
    <col min="8" max="16384" width="11.42578125" style="1"/>
  </cols>
  <sheetData>
    <row r="1" spans="3:7" ht="15.75" thickBot="1" x14ac:dyDescent="0.3"/>
    <row r="2" spans="3:7" x14ac:dyDescent="0.25">
      <c r="C2" s="12"/>
      <c r="D2" s="13"/>
      <c r="E2" s="14"/>
      <c r="F2" s="14"/>
      <c r="G2" s="15"/>
    </row>
    <row r="3" spans="3:7" x14ac:dyDescent="0.25">
      <c r="C3" s="16"/>
      <c r="D3" s="102" t="s">
        <v>24</v>
      </c>
      <c r="E3" s="2" t="s">
        <v>25</v>
      </c>
      <c r="F3" s="17"/>
      <c r="G3" s="18"/>
    </row>
    <row r="4" spans="3:7" x14ac:dyDescent="0.25">
      <c r="C4" s="16"/>
      <c r="D4" s="19"/>
      <c r="E4" s="20"/>
      <c r="F4" s="4" t="s">
        <v>51</v>
      </c>
      <c r="G4" s="21"/>
    </row>
    <row r="5" spans="3:7" x14ac:dyDescent="0.25">
      <c r="C5" s="22"/>
      <c r="D5" s="23"/>
      <c r="E5" s="17"/>
      <c r="F5" s="6" t="s">
        <v>27</v>
      </c>
      <c r="G5" s="18"/>
    </row>
    <row r="6" spans="3:7" x14ac:dyDescent="0.25">
      <c r="C6" s="11" t="s">
        <v>30</v>
      </c>
      <c r="D6" s="7" t="s">
        <v>28</v>
      </c>
      <c r="E6" s="90" t="s">
        <v>44</v>
      </c>
      <c r="F6" s="91" t="s">
        <v>43</v>
      </c>
      <c r="G6" s="21"/>
    </row>
    <row r="7" spans="3:7" ht="23.25" customHeight="1" thickBot="1" x14ac:dyDescent="0.3">
      <c r="C7" s="86" t="s">
        <v>31</v>
      </c>
      <c r="D7" s="8" t="s">
        <v>29</v>
      </c>
      <c r="E7" s="89"/>
      <c r="F7" s="27"/>
      <c r="G7" s="28"/>
    </row>
    <row r="8" spans="3:7" ht="48.75" customHeight="1" x14ac:dyDescent="0.25">
      <c r="C8" s="10"/>
      <c r="D8" s="10"/>
      <c r="E8" s="20"/>
      <c r="F8" s="20"/>
      <c r="G8" s="20"/>
    </row>
    <row r="9" spans="3:7" ht="48.75" customHeight="1" thickBot="1" x14ac:dyDescent="0.3">
      <c r="C9" s="103" t="s">
        <v>23</v>
      </c>
      <c r="D9" s="103"/>
      <c r="E9" s="103"/>
      <c r="F9" s="103"/>
      <c r="G9" s="20"/>
    </row>
    <row r="10" spans="3:7" ht="40.5" customHeight="1" thickBot="1" x14ac:dyDescent="0.3">
      <c r="G10" s="20"/>
    </row>
    <row r="11" spans="3:7" ht="69.75" customHeight="1" thickBot="1" x14ac:dyDescent="0.3">
      <c r="C11" s="82" t="s">
        <v>35</v>
      </c>
      <c r="D11" s="83" t="s">
        <v>45</v>
      </c>
      <c r="E11" s="92" t="s">
        <v>46</v>
      </c>
      <c r="F11" s="84"/>
    </row>
    <row r="12" spans="3:7" x14ac:dyDescent="0.25">
      <c r="C12" s="47"/>
      <c r="D12" s="13"/>
      <c r="E12" s="20"/>
      <c r="F12" s="21"/>
    </row>
    <row r="13" spans="3:7" ht="15.75" thickBot="1" x14ac:dyDescent="0.3">
      <c r="C13" s="25"/>
      <c r="D13" s="26"/>
      <c r="E13" s="20"/>
      <c r="F13" s="21"/>
    </row>
    <row r="14" spans="3:7" x14ac:dyDescent="0.25">
      <c r="C14" s="65"/>
      <c r="D14" s="66"/>
      <c r="E14" s="67"/>
      <c r="F14" s="21"/>
    </row>
    <row r="15" spans="3:7" x14ac:dyDescent="0.25">
      <c r="C15" s="56" t="s">
        <v>4</v>
      </c>
      <c r="D15" s="58">
        <v>43056</v>
      </c>
      <c r="E15" s="68"/>
      <c r="F15" s="21"/>
    </row>
    <row r="16" spans="3:7" x14ac:dyDescent="0.25">
      <c r="C16" s="56" t="s">
        <v>11</v>
      </c>
      <c r="D16" s="72">
        <v>572</v>
      </c>
      <c r="E16" s="68"/>
      <c r="F16" s="21"/>
    </row>
    <row r="17" spans="3:6" x14ac:dyDescent="0.25">
      <c r="C17" s="56" t="s">
        <v>12</v>
      </c>
      <c r="D17" s="57"/>
      <c r="E17" s="68"/>
      <c r="F17" s="21"/>
    </row>
    <row r="18" spans="3:6" x14ac:dyDescent="0.25">
      <c r="C18" s="56" t="s">
        <v>2</v>
      </c>
      <c r="D18" s="59">
        <v>100000</v>
      </c>
      <c r="E18" s="68"/>
      <c r="F18" s="21"/>
    </row>
    <row r="19" spans="3:6" ht="15.75" thickBot="1" x14ac:dyDescent="0.3">
      <c r="C19" s="69" t="s">
        <v>1</v>
      </c>
      <c r="D19" s="70">
        <f>+D18*D16</f>
        <v>57200000</v>
      </c>
      <c r="E19" s="71"/>
      <c r="F19" s="21"/>
    </row>
    <row r="20" spans="3:6" x14ac:dyDescent="0.25">
      <c r="C20" s="46"/>
      <c r="D20" s="20"/>
      <c r="E20" s="20"/>
      <c r="F20" s="21"/>
    </row>
    <row r="21" spans="3:6" x14ac:dyDescent="0.25">
      <c r="C21" s="46"/>
      <c r="D21" s="20"/>
      <c r="E21" s="20"/>
      <c r="F21" s="21"/>
    </row>
    <row r="22" spans="3:6" ht="15.75" thickBot="1" x14ac:dyDescent="0.3">
      <c r="C22" s="85" t="s">
        <v>36</v>
      </c>
      <c r="D22" s="74" t="s">
        <v>1</v>
      </c>
      <c r="E22" s="74" t="s">
        <v>2</v>
      </c>
      <c r="F22" s="21"/>
    </row>
    <row r="23" spans="3:6" x14ac:dyDescent="0.25">
      <c r="C23" s="75" t="s">
        <v>13</v>
      </c>
      <c r="D23" s="76">
        <f>+Planos!E27</f>
        <v>149040</v>
      </c>
      <c r="E23" s="77">
        <f>+Planos!E28</f>
        <v>260.55944055944053</v>
      </c>
      <c r="F23" s="21"/>
    </row>
    <row r="24" spans="3:6" ht="15.75" thickBot="1" x14ac:dyDescent="0.3">
      <c r="C24" s="78" t="s">
        <v>14</v>
      </c>
      <c r="D24" s="79">
        <f>+Planos!E39</f>
        <v>1001000</v>
      </c>
      <c r="E24" s="80">
        <f>+Planos!E40</f>
        <v>1750</v>
      </c>
      <c r="F24" s="21"/>
    </row>
    <row r="25" spans="3:6" x14ac:dyDescent="0.25">
      <c r="C25" s="60"/>
      <c r="D25" s="3"/>
      <c r="E25" s="3"/>
      <c r="F25" s="5"/>
    </row>
    <row r="26" spans="3:6" x14ac:dyDescent="0.25">
      <c r="C26" s="64" t="s">
        <v>39</v>
      </c>
      <c r="D26" s="53"/>
      <c r="E26" s="53"/>
      <c r="F26" s="5"/>
    </row>
    <row r="27" spans="3:6" x14ac:dyDescent="0.25">
      <c r="C27" s="61" t="s">
        <v>37</v>
      </c>
      <c r="D27" s="62"/>
      <c r="E27" s="62"/>
      <c r="F27" s="5"/>
    </row>
    <row r="28" spans="3:6" ht="15.75" thickBot="1" x14ac:dyDescent="0.3">
      <c r="C28" s="73" t="s">
        <v>38</v>
      </c>
      <c r="D28" s="63"/>
      <c r="E28" s="63"/>
      <c r="F28" s="9"/>
    </row>
  </sheetData>
  <mergeCells count="1">
    <mergeCell ref="C9:F9"/>
  </mergeCells>
  <hyperlinks>
    <hyperlink ref="E1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1"/>
  <sheetViews>
    <sheetView tabSelected="1" topLeftCell="A16" workbookViewId="0">
      <selection activeCell="B26" sqref="B26"/>
    </sheetView>
  </sheetViews>
  <sheetFormatPr baseColWidth="10" defaultColWidth="11.42578125" defaultRowHeight="15" x14ac:dyDescent="0.25"/>
  <cols>
    <col min="1" max="1" width="25" style="1" customWidth="1"/>
    <col min="2" max="2" width="16.28515625" style="1" customWidth="1"/>
    <col min="3" max="3" width="15.85546875" style="1" customWidth="1"/>
    <col min="4" max="4" width="13.5703125" style="1" bestFit="1" customWidth="1"/>
    <col min="5" max="5" width="16.140625" style="1" bestFit="1" customWidth="1"/>
    <col min="6" max="16384" width="11.42578125" style="1"/>
  </cols>
  <sheetData>
    <row r="1" spans="1:5" ht="15.75" thickBot="1" x14ac:dyDescent="0.3"/>
    <row r="2" spans="1:5" x14ac:dyDescent="0.25">
      <c r="A2" s="12"/>
      <c r="B2" s="13"/>
      <c r="C2" s="14"/>
      <c r="D2" s="14"/>
      <c r="E2" s="15"/>
    </row>
    <row r="3" spans="1:5" x14ac:dyDescent="0.25">
      <c r="A3" s="16"/>
      <c r="B3" s="94" t="s">
        <v>24</v>
      </c>
      <c r="C3" s="2" t="s">
        <v>25</v>
      </c>
      <c r="D3" s="17"/>
      <c r="E3" s="18"/>
    </row>
    <row r="4" spans="1:5" x14ac:dyDescent="0.25">
      <c r="A4" s="16"/>
      <c r="B4" s="19"/>
      <c r="C4" s="20"/>
      <c r="D4" s="4" t="s">
        <v>26</v>
      </c>
      <c r="E4" s="21"/>
    </row>
    <row r="5" spans="1:5" x14ac:dyDescent="0.25">
      <c r="A5" s="22"/>
      <c r="B5" s="23"/>
      <c r="C5" s="17"/>
      <c r="D5" s="6" t="s">
        <v>27</v>
      </c>
      <c r="E5" s="18"/>
    </row>
    <row r="6" spans="1:5" x14ac:dyDescent="0.25">
      <c r="A6" s="11" t="s">
        <v>30</v>
      </c>
      <c r="B6" s="7" t="s">
        <v>28</v>
      </c>
      <c r="C6" s="24" t="s">
        <v>47</v>
      </c>
      <c r="D6" s="91" t="s">
        <v>48</v>
      </c>
      <c r="E6" s="21"/>
    </row>
    <row r="7" spans="1:5" ht="15.75" thickBot="1" x14ac:dyDescent="0.3">
      <c r="A7" s="25" t="s">
        <v>31</v>
      </c>
      <c r="B7" s="8" t="s">
        <v>29</v>
      </c>
      <c r="C7" s="26"/>
      <c r="D7" s="27"/>
      <c r="E7" s="28"/>
    </row>
    <row r="8" spans="1:5" x14ac:dyDescent="0.25">
      <c r="A8" s="20"/>
      <c r="B8" s="10"/>
      <c r="C8" s="20"/>
      <c r="D8" s="20"/>
      <c r="E8" s="20"/>
    </row>
    <row r="9" spans="1:5" ht="15.75" thickBot="1" x14ac:dyDescent="0.3">
      <c r="A9" s="20"/>
      <c r="B9" s="29" t="s">
        <v>0</v>
      </c>
      <c r="C9" s="29">
        <f>+Datos!D16</f>
        <v>572</v>
      </c>
      <c r="D9" s="29" t="s">
        <v>4</v>
      </c>
      <c r="E9" s="30">
        <f>+Datos!D15</f>
        <v>43056</v>
      </c>
    </row>
    <row r="10" spans="1:5" x14ac:dyDescent="0.25">
      <c r="A10" s="95" t="s">
        <v>32</v>
      </c>
      <c r="B10" s="48"/>
      <c r="C10" s="48"/>
      <c r="D10" s="48"/>
      <c r="E10" s="49"/>
    </row>
    <row r="11" spans="1:5" x14ac:dyDescent="0.25">
      <c r="A11" s="96" t="s">
        <v>33</v>
      </c>
      <c r="B11" s="50"/>
      <c r="C11" s="50"/>
      <c r="D11" s="50"/>
      <c r="E11" s="51"/>
    </row>
    <row r="12" spans="1:5" ht="15.75" thickBot="1" x14ac:dyDescent="0.3">
      <c r="A12" s="97" t="s">
        <v>34</v>
      </c>
      <c r="B12" s="27"/>
      <c r="C12" s="27"/>
      <c r="D12" s="27"/>
      <c r="E12" s="28"/>
    </row>
    <row r="13" spans="1:5" x14ac:dyDescent="0.25">
      <c r="A13" s="53"/>
      <c r="B13" s="20"/>
      <c r="C13" s="20"/>
      <c r="D13" s="20"/>
      <c r="E13" s="20"/>
    </row>
    <row r="14" spans="1:5" x14ac:dyDescent="0.25">
      <c r="A14" s="31">
        <f>+Datos!D18</f>
        <v>100000</v>
      </c>
      <c r="B14" s="29" t="s">
        <v>9</v>
      </c>
      <c r="C14" s="52" t="s">
        <v>3</v>
      </c>
      <c r="D14" s="29"/>
      <c r="E14" s="29"/>
    </row>
    <row r="15" spans="1:5" x14ac:dyDescent="0.25">
      <c r="A15" s="32">
        <f>+Datos!D19</f>
        <v>57200000</v>
      </c>
      <c r="B15" s="29" t="s">
        <v>1</v>
      </c>
      <c r="C15" s="29"/>
      <c r="D15" s="29"/>
      <c r="E15" s="29"/>
    </row>
    <row r="16" spans="1:5" x14ac:dyDescent="0.25">
      <c r="A16" s="33"/>
      <c r="B16" s="29"/>
      <c r="C16" s="104"/>
      <c r="D16" s="104"/>
      <c r="E16" s="34"/>
    </row>
    <row r="17" spans="1:5" ht="15.75" thickBot="1" x14ac:dyDescent="0.3">
      <c r="A17" s="81" t="s">
        <v>40</v>
      </c>
      <c r="B17" s="81" t="s">
        <v>2</v>
      </c>
      <c r="C17" s="81" t="s">
        <v>1</v>
      </c>
      <c r="D17" s="81" t="s">
        <v>2</v>
      </c>
      <c r="E17" s="81" t="s">
        <v>15</v>
      </c>
    </row>
    <row r="18" spans="1:5" ht="29.25" x14ac:dyDescent="0.25">
      <c r="A18" s="35" t="s">
        <v>5</v>
      </c>
      <c r="B18" s="36">
        <v>10000</v>
      </c>
      <c r="C18" s="37">
        <v>15800</v>
      </c>
      <c r="D18" s="38">
        <f>+C18/C9</f>
        <v>27.622377622377623</v>
      </c>
      <c r="E18" s="39" t="s">
        <v>16</v>
      </c>
    </row>
    <row r="19" spans="1:5" ht="29.25" x14ac:dyDescent="0.25">
      <c r="A19" s="40" t="s">
        <v>6</v>
      </c>
      <c r="B19" s="41">
        <f>IF(A14&gt;10000,A14-10000-B20,0)</f>
        <v>40000</v>
      </c>
      <c r="C19" s="42">
        <f>D19*$C$9</f>
        <v>45760</v>
      </c>
      <c r="D19" s="43">
        <f>B19*E19</f>
        <v>80</v>
      </c>
      <c r="E19" s="44">
        <f>0.2/100</f>
        <v>2E-3</v>
      </c>
    </row>
    <row r="20" spans="1:5" ht="29.25" x14ac:dyDescent="0.25">
      <c r="A20" s="35" t="s">
        <v>21</v>
      </c>
      <c r="B20" s="36">
        <f>IF(A14&gt;50000,A14-50000,0)</f>
        <v>50000</v>
      </c>
      <c r="C20" s="37">
        <f>D20*$C$9</f>
        <v>51480</v>
      </c>
      <c r="D20" s="38">
        <f>B20*E20</f>
        <v>90</v>
      </c>
      <c r="E20" s="45">
        <f>0.18/100</f>
        <v>1.8E-3</v>
      </c>
    </row>
    <row r="21" spans="1:5" x14ac:dyDescent="0.25">
      <c r="A21" s="101" t="s">
        <v>7</v>
      </c>
      <c r="B21" s="41">
        <f>SUM(B18:B20)</f>
        <v>100000</v>
      </c>
      <c r="C21" s="42">
        <f>SUM(C18:C20)</f>
        <v>113040</v>
      </c>
      <c r="D21" s="43">
        <f>SUM(D18:D20)</f>
        <v>197.62237762237763</v>
      </c>
      <c r="E21" s="42"/>
    </row>
    <row r="22" spans="1:5" x14ac:dyDescent="0.25">
      <c r="A22" s="40"/>
      <c r="B22" s="41"/>
      <c r="C22" s="42"/>
      <c r="D22" s="43"/>
      <c r="E22" s="42"/>
    </row>
    <row r="23" spans="1:5" x14ac:dyDescent="0.25">
      <c r="A23" s="100" t="s">
        <v>49</v>
      </c>
      <c r="B23" s="41" t="s">
        <v>41</v>
      </c>
      <c r="C23" s="42" t="s">
        <v>42</v>
      </c>
      <c r="D23" s="42"/>
      <c r="E23" s="42"/>
    </row>
    <row r="24" spans="1:5" x14ac:dyDescent="0.25">
      <c r="A24" s="41"/>
    </row>
    <row r="25" spans="1:5" x14ac:dyDescent="0.25">
      <c r="A25" s="41"/>
      <c r="B25" s="98">
        <v>9000</v>
      </c>
      <c r="C25" s="99">
        <v>4</v>
      </c>
      <c r="D25" s="42"/>
      <c r="E25" s="42">
        <f>B25*C25</f>
        <v>36000</v>
      </c>
    </row>
    <row r="26" spans="1:5" x14ac:dyDescent="0.25">
      <c r="D26" s="1" t="s">
        <v>17</v>
      </c>
      <c r="E26" s="88"/>
    </row>
    <row r="27" spans="1:5" x14ac:dyDescent="0.25">
      <c r="E27" s="87">
        <f>C21+E25</f>
        <v>149040</v>
      </c>
    </row>
    <row r="28" spans="1:5" x14ac:dyDescent="0.25">
      <c r="A28" s="29"/>
      <c r="B28" s="29"/>
      <c r="C28" s="29"/>
      <c r="D28" s="29"/>
      <c r="E28" s="55">
        <f>+E27/C9</f>
        <v>260.55944055944053</v>
      </c>
    </row>
    <row r="29" spans="1:5" x14ac:dyDescent="0.25">
      <c r="A29" s="29"/>
      <c r="B29" s="29"/>
      <c r="C29" s="29"/>
      <c r="D29" s="29"/>
      <c r="E29" s="29"/>
    </row>
    <row r="30" spans="1:5" x14ac:dyDescent="0.25">
      <c r="A30" s="52" t="s">
        <v>50</v>
      </c>
      <c r="B30" s="29"/>
      <c r="C30" s="29"/>
      <c r="D30" s="29"/>
      <c r="E30" s="29"/>
    </row>
    <row r="31" spans="1:5" x14ac:dyDescent="0.25">
      <c r="A31" s="29"/>
      <c r="B31" s="29"/>
      <c r="C31" s="29"/>
      <c r="D31" s="29"/>
      <c r="E31" s="29"/>
    </row>
    <row r="32" spans="1:5" x14ac:dyDescent="0.25">
      <c r="A32" s="31">
        <f>+A14</f>
        <v>100000</v>
      </c>
      <c r="B32" s="29" t="s">
        <v>9</v>
      </c>
      <c r="C32" s="29" t="s">
        <v>3</v>
      </c>
      <c r="D32" s="29"/>
      <c r="E32" s="29"/>
    </row>
    <row r="33" spans="1:5" ht="15.75" thickBot="1" x14ac:dyDescent="0.3">
      <c r="A33" s="32">
        <f>$C$9*A32</f>
        <v>57200000</v>
      </c>
      <c r="B33" s="29" t="s">
        <v>1</v>
      </c>
      <c r="C33" s="29" t="s">
        <v>19</v>
      </c>
      <c r="D33" s="29"/>
      <c r="E33" s="81" t="s">
        <v>15</v>
      </c>
    </row>
    <row r="34" spans="1:5" ht="15.75" thickBot="1" x14ac:dyDescent="0.3">
      <c r="A34" s="81" t="s">
        <v>40</v>
      </c>
      <c r="B34" s="81" t="s">
        <v>18</v>
      </c>
      <c r="C34" s="81" t="s">
        <v>1</v>
      </c>
      <c r="D34" s="81" t="s">
        <v>2</v>
      </c>
      <c r="E34" s="39">
        <v>0.02</v>
      </c>
    </row>
    <row r="35" spans="1:5" ht="29.25" x14ac:dyDescent="0.25">
      <c r="A35" s="35" t="s">
        <v>10</v>
      </c>
      <c r="B35" s="36">
        <f>IF(A32-50000&gt;= 0,50000,A32)</f>
        <v>50000</v>
      </c>
      <c r="C35" s="37">
        <f>+D35*$C$9</f>
        <v>572000</v>
      </c>
      <c r="D35" s="38">
        <f>+B35*E34</f>
        <v>1000</v>
      </c>
      <c r="E35" s="44">
        <v>1.4999999999999999E-2</v>
      </c>
    </row>
    <row r="36" spans="1:5" ht="43.5" x14ac:dyDescent="0.25">
      <c r="A36" s="40" t="s">
        <v>20</v>
      </c>
      <c r="B36" s="41">
        <f>IF(A32&gt;50000,A32-50000-B37,0)</f>
        <v>50000</v>
      </c>
      <c r="C36" s="42">
        <f>D36*$C$9</f>
        <v>429000</v>
      </c>
      <c r="D36" s="43">
        <f>B36*E35</f>
        <v>750</v>
      </c>
      <c r="E36" s="45">
        <v>5.0000000000000001E-3</v>
      </c>
    </row>
    <row r="37" spans="1:5" ht="29.25" x14ac:dyDescent="0.25">
      <c r="A37" s="35" t="s">
        <v>22</v>
      </c>
      <c r="B37" s="36">
        <f>IF(A32&gt;1000000,A32-1000000,0)</f>
        <v>0</v>
      </c>
      <c r="C37" s="37">
        <f>D37*$C$9</f>
        <v>0</v>
      </c>
      <c r="D37" s="38">
        <f>B37*E36</f>
        <v>0</v>
      </c>
      <c r="E37" s="44"/>
    </row>
    <row r="38" spans="1:5" x14ac:dyDescent="0.25">
      <c r="A38" s="101" t="s">
        <v>7</v>
      </c>
      <c r="B38" s="41">
        <f>SUM(B35:B37)</f>
        <v>100000</v>
      </c>
      <c r="C38" s="42">
        <f>SUM(C35:C37)</f>
        <v>1001000</v>
      </c>
      <c r="D38" s="43">
        <f>SUM(D35:D37)</f>
        <v>1750</v>
      </c>
      <c r="E38" s="29" t="s">
        <v>8</v>
      </c>
    </row>
    <row r="39" spans="1:5" x14ac:dyDescent="0.25">
      <c r="A39" s="29"/>
      <c r="B39" s="29"/>
      <c r="C39" s="29"/>
      <c r="D39" s="29"/>
      <c r="E39" s="93">
        <f>C38</f>
        <v>1001000</v>
      </c>
    </row>
    <row r="40" spans="1:5" x14ac:dyDescent="0.25">
      <c r="A40" s="29"/>
      <c r="B40" s="29"/>
      <c r="C40" s="29"/>
      <c r="D40" s="29"/>
      <c r="E40" s="54">
        <f>+D38</f>
        <v>1750</v>
      </c>
    </row>
    <row r="41" spans="1:5" x14ac:dyDescent="0.25">
      <c r="A41" s="29"/>
      <c r="B41" s="29"/>
      <c r="C41" s="29"/>
      <c r="D41" s="29"/>
    </row>
  </sheetData>
  <mergeCells count="1">
    <mergeCell ref="C16:D16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Planos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MAESTRO</dc:creator>
  <cp:lastModifiedBy>Admin</cp:lastModifiedBy>
  <cp:lastPrinted>2017-11-17T20:08:01Z</cp:lastPrinted>
  <dcterms:created xsi:type="dcterms:W3CDTF">2010-09-30T20:41:07Z</dcterms:created>
  <dcterms:modified xsi:type="dcterms:W3CDTF">2018-04-10T16:19:45Z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